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\\nas-sc2-01.bbs.aphp.fr\SCB-Services\DAF\Marchés Publics\Marchés 2025\PIC 25-041 SECURITE INCENDIE GARDIENNAGE\PIC 25-041 DCE\"/>
    </mc:Choice>
  </mc:AlternateContent>
  <xr:revisionPtr revIDLastSave="0" documentId="8_{08D88F66-B466-4FB7-B210-2570FFCACF61}" xr6:coauthVersionLast="47" xr6:coauthVersionMax="47" xr10:uidLastSave="{00000000-0000-0000-0000-000000000000}"/>
  <bookViews>
    <workbookView xWindow="12705" yWindow="285" windowWidth="12150" windowHeight="14895" activeTab="2" xr2:uid="{D4BC5A99-1E54-4D22-BA4A-77DED89C8990}"/>
  </bookViews>
  <sheets>
    <sheet name="Salpêtrière" sheetId="1" r:id="rId1"/>
    <sheet name="Charenton" sheetId="2" r:id="rId2"/>
    <sheet name="MacDonald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5" i="3" l="1"/>
  <c r="G5" i="3"/>
  <c r="F5" i="3"/>
  <c r="D5" i="3"/>
  <c r="K4" i="3"/>
  <c r="G4" i="3"/>
  <c r="F4" i="3"/>
  <c r="D4" i="3"/>
  <c r="K3" i="3"/>
  <c r="G3" i="3"/>
  <c r="F3" i="3"/>
  <c r="D3" i="3"/>
  <c r="K5" i="2"/>
  <c r="G5" i="2"/>
  <c r="F5" i="2"/>
  <c r="D5" i="2"/>
  <c r="K4" i="2"/>
  <c r="G4" i="2"/>
  <c r="F4" i="2"/>
  <c r="D4" i="2"/>
  <c r="K3" i="2"/>
  <c r="G3" i="2"/>
  <c r="F3" i="2"/>
  <c r="D3" i="2"/>
  <c r="K3" i="1"/>
  <c r="G3" i="1"/>
  <c r="F3" i="1"/>
  <c r="D3" i="1"/>
</calcChain>
</file>

<file path=xl/sharedStrings.xml><?xml version="1.0" encoding="utf-8"?>
<sst xmlns="http://schemas.openxmlformats.org/spreadsheetml/2006/main" count="58" uniqueCount="21">
  <si>
    <t>QUALIFICATION</t>
  </si>
  <si>
    <t>ANCIENNETE</t>
  </si>
  <si>
    <t>EMPLOI</t>
  </si>
  <si>
    <t>HEURES</t>
  </si>
  <si>
    <t>COEFFICIENT</t>
  </si>
  <si>
    <t>TAUX HORAIRE</t>
  </si>
  <si>
    <t>SALAIRE DE BASE</t>
  </si>
  <si>
    <t>% PRIME ANCIENNETE</t>
  </si>
  <si>
    <t>AGENT</t>
  </si>
  <si>
    <t xml:space="preserve">PRIME PANIER </t>
  </si>
  <si>
    <t xml:space="preserve">PRIME D'HABILLAGE </t>
  </si>
  <si>
    <t xml:space="preserve">INDEMNITES ENTRETIEN TENUE </t>
  </si>
  <si>
    <t>TRANSPORT</t>
  </si>
  <si>
    <t>PRIME D ASSIDUITE</t>
  </si>
  <si>
    <t>AUTRES</t>
  </si>
  <si>
    <t>ACCORD DE REPRISE - TABLEAU DU PERSONNEL DU SITE PIC SALPETRIERE</t>
  </si>
  <si>
    <t>Agent d'exploitaton</t>
  </si>
  <si>
    <t>ACCORD DE REPRISE - TABLEAU DU PERSONNEL DU SITE PIC CHARENTON</t>
  </si>
  <si>
    <t>AGENT D'EXPLOITATION</t>
  </si>
  <si>
    <t>ACCORD DE REPRISE - TABLEAU DU PERSONNEL DU SITE MC DONALD 75019 PARIS</t>
  </si>
  <si>
    <t xml:space="preserve">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</si>
</sst>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theme="4" tint="0.3999755851924192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2" borderId="5" xfId="0" applyFont="1" applyFill="1" applyBorder="1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right"/>
    </xf>
    <xf numFmtId="164" fontId="0" fillId="0" borderId="1" xfId="0" applyNumberFormat="1" applyBorder="1"/>
    <xf numFmtId="9" fontId="0" fillId="0" borderId="1" xfId="0" applyNumberFormat="1" applyBorder="1"/>
    <xf numFmtId="0" fontId="3" fillId="0" borderId="3" xfId="0" applyFont="1" applyBorder="1" applyAlignment="1">
      <alignment horizontal="center"/>
    </xf>
    <xf numFmtId="0" fontId="0" fillId="0" borderId="0" xfId="0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2" fillId="0" borderId="0" xfId="0" applyFont="1"/>
    <xf numFmtId="0" fontId="0" fillId="0" borderId="1" xfId="0" applyBorder="1"/>
    <xf numFmtId="14" fontId="0" fillId="0" borderId="1" xfId="0" applyNumberFormat="1" applyBorder="1"/>
    <xf numFmtId="9" fontId="0" fillId="0" borderId="1" xfId="0" applyNumberFormat="1" applyBorder="1"/>
    <xf numFmtId="0" fontId="0" fillId="0" borderId="9" xfId="0" applyBorder="1"/>
    <xf numFmtId="0" fontId="0" fillId="0" borderId="10" xfId="0" applyBorder="1"/>
    <xf numFmtId="0" fontId="1" fillId="2" borderId="7" xfId="0" applyFont="1" applyFill="1" applyBorder="1"/>
    <xf numFmtId="0" fontId="1" fillId="2" borderId="8" xfId="0" applyFont="1" applyFill="1" applyBorder="1"/>
    <xf numFmtId="0" fontId="0" fillId="0" borderId="11" xfId="0" applyBorder="1"/>
    <xf numFmtId="14" fontId="0" fillId="0" borderId="11" xfId="0" applyNumberFormat="1" applyBorder="1"/>
    <xf numFmtId="9" fontId="0" fillId="0" borderId="11" xfId="0" applyNumberFormat="1" applyBorder="1"/>
    <xf numFmtId="0" fontId="0" fillId="0" borderId="12" xfId="0" applyBorder="1"/>
    <xf numFmtId="164" fontId="0" fillId="0" borderId="0" xfId="0" applyNumberFormat="1"/>
    <xf numFmtId="164" fontId="0" fillId="0" borderId="1" xfId="0" applyNumberFormat="1" applyBorder="1"/>
    <xf numFmtId="164" fontId="0" fillId="0" borderId="11" xfId="0" applyNumberFormat="1" applyBorder="1"/>
    <xf numFmtId="2" fontId="0" fillId="0" borderId="1" xfId="0" applyNumberFormat="1" applyBorder="1" applyAlignment="1">
      <alignment horizontal="right"/>
    </xf>
    <xf numFmtId="0" fontId="3" fillId="0" borderId="7" xfId="0" applyFont="1" applyBorder="1" applyAlignment="1">
      <alignment horizontal="center"/>
    </xf>
    <xf numFmtId="164" fontId="2" fillId="0" borderId="0" xfId="0" applyNumberFormat="1" applyFont="1"/>
    <xf numFmtId="0" fontId="0" fillId="0" borderId="0" xfId="0"/>
    <xf numFmtId="14" fontId="0" fillId="0" borderId="0" xfId="0" applyNumberFormat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3" borderId="1" xfId="0" applyFill="1" applyBorder="1"/>
    <xf numFmtId="0" fontId="0" fillId="0" borderId="1" xfId="0" applyBorder="1"/>
    <xf numFmtId="0" fontId="1" fillId="2" borderId="7" xfId="0" applyFont="1" applyFill="1" applyBorder="1"/>
    <xf numFmtId="0" fontId="1" fillId="2" borderId="8" xfId="0" applyFont="1" applyFill="1" applyBorder="1"/>
    <xf numFmtId="0" fontId="0" fillId="0" borderId="9" xfId="0" applyBorder="1"/>
    <xf numFmtId="14" fontId="0" fillId="0" borderId="1" xfId="0" applyNumberFormat="1" applyBorder="1"/>
    <xf numFmtId="9" fontId="0" fillId="0" borderId="1" xfId="0" applyNumberFormat="1" applyBorder="1"/>
    <xf numFmtId="0" fontId="0" fillId="0" borderId="10" xfId="0" applyBorder="1"/>
    <xf numFmtId="0" fontId="0" fillId="0" borderId="13" xfId="0" applyBorder="1"/>
    <xf numFmtId="0" fontId="0" fillId="0" borderId="11" xfId="0" applyBorder="1"/>
    <xf numFmtId="14" fontId="0" fillId="0" borderId="11" xfId="0" applyNumberFormat="1" applyBorder="1"/>
    <xf numFmtId="9" fontId="0" fillId="0" borderId="11" xfId="0" applyNumberFormat="1" applyBorder="1"/>
    <xf numFmtId="0" fontId="0" fillId="0" borderId="12" xfId="0" applyBorder="1"/>
    <xf numFmtId="0" fontId="3" fillId="0" borderId="7" xfId="0" applyFont="1" applyBorder="1" applyAlignment="1">
      <alignment horizontal="center"/>
    </xf>
    <xf numFmtId="164" fontId="0" fillId="0" borderId="1" xfId="0" applyNumberFormat="1" applyBorder="1"/>
    <xf numFmtId="164" fontId="0" fillId="0" borderId="11" xfId="0" applyNumberFormat="1" applyBorder="1"/>
    <xf numFmtId="164" fontId="0" fillId="0" borderId="0" xfId="0" applyNumberFormat="1"/>
    <xf numFmtId="2" fontId="0" fillId="0" borderId="7" xfId="0" applyNumberFormat="1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2" fontId="0" fillId="0" borderId="11" xfId="0" applyNumberFormat="1" applyBorder="1"/>
    <xf numFmtId="2" fontId="2" fillId="0" borderId="0" xfId="0" applyNumberFormat="1" applyFont="1"/>
  </cellXfs>
  <cellStyles count="1">
    <cellStyle name="Normal" xfId="0" builtinId="0"/>
  </cellStyles>
  <dxfs count="54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3" formatCode="0%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0.0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9" formatCode="dd/m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3" formatCode="0%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0.0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0.0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56D4C68-1BFA-44FD-9560-C7291B601B62}" name="Tableau1" displayName="Tableau1" ref="A2:O3" totalsRowShown="0" headerRowDxfId="53">
  <autoFilter ref="A2:O3" xr:uid="{256D4C68-1BFA-44FD-9560-C7291B601B62}"/>
  <tableColumns count="15">
    <tableColumn id="1" xr3:uid="{7C81B41B-8C2D-4720-A7A9-82F48D425B77}" name="AGENT" dataDxfId="52"/>
    <tableColumn id="2" xr3:uid="{816DD2B4-DE06-4FFA-95B7-9150F5918852}" name="QUALIFICATION" dataDxfId="51"/>
    <tableColumn id="3" xr3:uid="{FA195249-C362-4447-8705-AFB7E77AD9D6}" name="ANCIENNETE" dataDxfId="50"/>
    <tableColumn id="4" xr3:uid="{661BBB9D-D4FC-4388-B979-3A7F21933FB0}" name="EMPLOI" dataDxfId="49">
      <calculatedColumnFormula>"AGENT DE SECURITE INCENDIE"</calculatedColumnFormula>
    </tableColumn>
    <tableColumn id="5" xr3:uid="{C72543C8-0B75-4FD6-AB57-75FE62104057}" name="HEURES" dataDxfId="48"/>
    <tableColumn id="6" xr3:uid="{D117F2FC-F4F5-4E78-BA33-856DD76D905A}" name="COEFFICIENT" dataDxfId="47">
      <calculatedColumnFormula>"140"</calculatedColumnFormula>
    </tableColumn>
    <tableColumn id="7" xr3:uid="{C307F210-65F6-4B29-AE5B-5C88A5FE4F33}" name="TAUX HORAIRE" dataDxfId="46">
      <calculatedColumnFormula>Tableau1[[#This Row],[SALAIRE DE BASE]]/Tableau1[[#This Row],[HEURES]]</calculatedColumnFormula>
    </tableColumn>
    <tableColumn id="8" xr3:uid="{E3725F1E-657D-416F-8251-8EE42CC19F98}" name="SALAIRE DE BASE" dataDxfId="45"/>
    <tableColumn id="9" xr3:uid="{266832F4-9498-402D-8970-8EE2CA42EB35}" name="% PRIME ANCIENNETE" dataDxfId="44"/>
    <tableColumn id="10" xr3:uid="{DE79CAA5-8C0B-4A55-9984-4D28BFFFD269}" name="PRIME PANIER " dataDxfId="43"/>
    <tableColumn id="11" xr3:uid="{B047C886-B1CC-4A5A-8F12-D1B4C99888BF}" name="PRIME D'HABILLAGE " dataDxfId="42">
      <calculatedColumnFormula>151.67*19.82/Tableau1[[#This Row],[HEURES]]</calculatedColumnFormula>
    </tableColumn>
    <tableColumn id="12" xr3:uid="{8CDBB4F3-BEBB-42C1-8990-857F6BB546C6}" name="INDEMNITES ENTRETIEN TENUE " dataDxfId="41"/>
    <tableColumn id="13" xr3:uid="{7819B83F-7207-4121-A700-C4903531A554}" name="TRANSPORT" dataDxfId="40"/>
    <tableColumn id="14" xr3:uid="{ECD56EA8-5B66-4828-B980-1C75CC77769F}" name="PRIME D ASSIDUITE" dataDxfId="39"/>
    <tableColumn id="15" xr3:uid="{05DA3206-F432-4A8B-8E1A-B271609E2864}" name="AUTRES" dataDxfId="3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B6DE949-2C1D-42DD-85EF-04FD751EEC68}" name="Tableau13" displayName="Tableau13" ref="A2:O5" totalsRowShown="0" headerRowDxfId="37" headerRowBorderDxfId="35" tableBorderDxfId="36" totalsRowBorderDxfId="34">
  <autoFilter ref="A2:O5" xr:uid="{7B6DE949-2C1D-42DD-85EF-04FD751EEC68}"/>
  <tableColumns count="15">
    <tableColumn id="1" xr3:uid="{99CC1FAA-6584-4ADB-ACA4-B83BFB7B4AFA}" name="AGENT" dataDxfId="33"/>
    <tableColumn id="2" xr3:uid="{816E4B13-12D5-4511-AB2D-27C4B5C910B3}" name="QUALIFICATION" dataDxfId="32"/>
    <tableColumn id="3" xr3:uid="{7B44B094-7BE0-4EA9-82FB-60E01D611B29}" name="ANCIENNETE" dataDxfId="31"/>
    <tableColumn id="4" xr3:uid="{07B6AC35-8361-4103-8C5C-3A10DB59C5DD}" name="EMPLOI" dataDxfId="30">
      <calculatedColumnFormula>"AGENT DE SECURITE INCENDIE"</calculatedColumnFormula>
    </tableColumn>
    <tableColumn id="5" xr3:uid="{15F2F210-F44B-428A-8E73-54B6636E2E1E}" name="HEURES" dataDxfId="29"/>
    <tableColumn id="6" xr3:uid="{DC3652EF-0D5E-4B0B-A99B-1DEAFDB4218B}" name="COEFFICIENT" dataDxfId="28">
      <calculatedColumnFormula>"140"</calculatedColumnFormula>
    </tableColumn>
    <tableColumn id="7" xr3:uid="{4D520801-6A06-4D09-937F-300B23838787}" name="TAUX HORAIRE" dataDxfId="27">
      <calculatedColumnFormula>Tableau13[[#This Row],[SALAIRE DE BASE]]/Tableau13[[#This Row],[HEURES]]</calculatedColumnFormula>
    </tableColumn>
    <tableColumn id="8" xr3:uid="{E711644C-3C78-46BE-9264-AA29E01477DA}" name="SALAIRE DE BASE" dataDxfId="26"/>
    <tableColumn id="9" xr3:uid="{87762344-93DC-47DC-A111-757BABA3A157}" name="% PRIME ANCIENNETE" dataDxfId="25"/>
    <tableColumn id="10" xr3:uid="{010BB777-F50A-4F07-9EB7-451E23BB6F45}" name="PRIME PANIER " dataDxfId="24"/>
    <tableColumn id="11" xr3:uid="{6D504A7D-5E3C-4AE6-934A-0A1E24A20DE7}" name="PRIME D'HABILLAGE " dataDxfId="23">
      <calculatedColumnFormula>19.82*151.67/151.67</calculatedColumnFormula>
    </tableColumn>
    <tableColumn id="12" xr3:uid="{B0853E1A-3547-418E-A25F-20214A2BD0A3}" name="INDEMNITES ENTRETIEN TENUE " dataDxfId="22"/>
    <tableColumn id="13" xr3:uid="{70C132BF-890B-4A3D-84EF-E971810789E5}" name="TRANSPORT" dataDxfId="21"/>
    <tableColumn id="14" xr3:uid="{7816CEA0-485C-4436-B4EE-5B514F264B40}" name="PRIME D ASSIDUITE" dataDxfId="20"/>
    <tableColumn id="15" xr3:uid="{D22E8E78-5C0D-4BF9-B667-805B914F6E38}" name="AUTRES" dataDxfId="1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9588C08-92F4-428A-B013-195CF99BC8E9}" name="Tableau2" displayName="Tableau2" ref="A2:O5" totalsRowShown="0" headerRowDxfId="18" headerRowBorderDxfId="16" tableBorderDxfId="17" totalsRowBorderDxfId="15">
  <autoFilter ref="A2:O5" xr:uid="{79588C08-92F4-428A-B013-195CF99BC8E9}"/>
  <tableColumns count="15">
    <tableColumn id="1" xr3:uid="{E6D2C626-05CD-4AB4-BE5E-A240CACA3E51}" name="AGENT" dataDxfId="14"/>
    <tableColumn id="2" xr3:uid="{48CCBDFB-940E-4235-820E-180B189BB77E}" name="QUALIFICATION" dataDxfId="13"/>
    <tableColumn id="3" xr3:uid="{A137D2D7-971D-4AA2-8CB1-BCBC05DCD51C}" name="ANCIENNETE" dataDxfId="12"/>
    <tableColumn id="4" xr3:uid="{1BFD31AB-A8F5-462A-9AE0-F228047072DD}" name="EMPLOI" dataDxfId="11"/>
    <tableColumn id="5" xr3:uid="{72CDC2C1-B473-4558-8D02-22BADDD13B3D}" name="HEURES" dataDxfId="10"/>
    <tableColumn id="6" xr3:uid="{75333D6A-A9C4-4F7B-8E97-D6E4DACFDE1C}" name="COEFFICIENT" dataDxfId="9">
      <calculatedColumnFormula>"140"</calculatedColumnFormula>
    </tableColumn>
    <tableColumn id="7" xr3:uid="{17B364D1-1659-450D-AD1A-A00C2952670A}" name="TAUX HORAIRE" dataDxfId="8">
      <calculatedColumnFormula>H3/E3</calculatedColumnFormula>
    </tableColumn>
    <tableColumn id="8" xr3:uid="{49B4AF30-1A76-4AD2-B405-5218B704F4D1}" name="SALAIRE DE BASE" dataDxfId="7"/>
    <tableColumn id="9" xr3:uid="{4AC347AE-C631-4A40-938D-5A7DA1EF2A3F}" name="% PRIME ANCIENNETE" dataDxfId="6"/>
    <tableColumn id="10" xr3:uid="{3952112F-B350-4DE2-9758-D1A2E489FAF0}" name="PRIME PANIER " dataDxfId="5"/>
    <tableColumn id="11" xr3:uid="{9A2ED9E0-2C85-4EF0-8E05-7B0AB61BC39F}" name="PRIME D'HABILLAGE " dataDxfId="4">
      <calculatedColumnFormula>151.67*19.82/151.67</calculatedColumnFormula>
    </tableColumn>
    <tableColumn id="12" xr3:uid="{7324776E-3B0B-43CD-B373-C3EB0DD530E4}" name="INDEMNITES ENTRETIEN TENUE " dataDxfId="3"/>
    <tableColumn id="13" xr3:uid="{5E54E842-881F-4A2D-AB5E-93CABC6AD7A6}" name="TRANSPORT" dataDxfId="2"/>
    <tableColumn id="14" xr3:uid="{D4487358-2828-4D0F-A3BB-96EAC569C6C7}" name="PRIME D ASSIDUITE" dataDxfId="1"/>
    <tableColumn id="15" xr3:uid="{E5A78E5D-3292-4DA3-B480-CF64CD4786A6}" name="AUTR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A1EEB-AFBA-4AB1-9650-20D4EA0BBC9C}">
  <dimension ref="A1:O3"/>
  <sheetViews>
    <sheetView workbookViewId="0">
      <selection activeCell="R2" sqref="R2"/>
    </sheetView>
  </sheetViews>
  <sheetFormatPr baseColWidth="10" defaultRowHeight="14.25"/>
  <cols>
    <col min="1" max="15" width="22.75" customWidth="1"/>
  </cols>
  <sheetData>
    <row r="1" spans="1:15" ht="18">
      <c r="A1" s="1" t="s">
        <v>15</v>
      </c>
    </row>
    <row r="2" spans="1:15" ht="15">
      <c r="A2" s="2" t="s">
        <v>8</v>
      </c>
      <c r="B2" s="12" t="s">
        <v>0</v>
      </c>
      <c r="C2" s="12" t="s">
        <v>1</v>
      </c>
      <c r="D2" s="12" t="s">
        <v>2</v>
      </c>
      <c r="E2" s="3" t="s">
        <v>3</v>
      </c>
      <c r="F2" s="3" t="s">
        <v>4</v>
      </c>
      <c r="G2" s="4" t="s">
        <v>5</v>
      </c>
      <c r="H2" s="3" t="s">
        <v>6</v>
      </c>
      <c r="I2" s="3" t="s">
        <v>7</v>
      </c>
      <c r="J2" s="3" t="s">
        <v>9</v>
      </c>
      <c r="K2" s="3" t="s">
        <v>10</v>
      </c>
      <c r="L2" s="3" t="s">
        <v>11</v>
      </c>
      <c r="M2" s="5" t="s">
        <v>12</v>
      </c>
      <c r="N2" s="6" t="s">
        <v>13</v>
      </c>
      <c r="O2" s="6" t="s">
        <v>14</v>
      </c>
    </row>
    <row r="3" spans="1:15">
      <c r="A3" s="7">
        <v>1</v>
      </c>
      <c r="B3" s="9" t="s">
        <v>16</v>
      </c>
      <c r="C3" s="8">
        <v>38111</v>
      </c>
      <c r="D3" s="7" t="str">
        <f>"AGENT DE SECURITE INCENDIE"</f>
        <v>AGENT DE SECURITE INCENDIE</v>
      </c>
      <c r="E3" s="7">
        <v>151.66999999999999</v>
      </c>
      <c r="F3" s="7" t="str">
        <f>"140"</f>
        <v>140</v>
      </c>
      <c r="G3" s="10">
        <f>Tableau1[[#This Row],[SALAIRE DE BASE]]/Tableau1[[#This Row],[HEURES]]</f>
        <v>12.607898727500496</v>
      </c>
      <c r="H3" s="7">
        <v>1912.24</v>
      </c>
      <c r="I3" s="11">
        <v>0.12</v>
      </c>
      <c r="J3" s="7">
        <v>4.3600000000000003</v>
      </c>
      <c r="K3" s="7">
        <f>151.67*19.82/Tableau1[[#This Row],[HEURES]]</f>
        <v>19.82</v>
      </c>
      <c r="L3" s="7">
        <v>8.5399999999999991</v>
      </c>
      <c r="M3" s="7">
        <v>0</v>
      </c>
      <c r="N3" s="7">
        <v>0</v>
      </c>
      <c r="O3" s="7">
        <v>0</v>
      </c>
    </row>
  </sheetData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4F7D2-66B6-42D3-B16A-BE30EA0FF168}">
  <dimension ref="A1:O5"/>
  <sheetViews>
    <sheetView workbookViewId="0">
      <selection activeCell="D18" sqref="D18"/>
    </sheetView>
  </sheetViews>
  <sheetFormatPr baseColWidth="10" defaultRowHeight="14.25"/>
  <cols>
    <col min="1" max="1" width="11" style="13"/>
    <col min="2" max="2" width="17.125" style="13" customWidth="1"/>
    <col min="3" max="3" width="15" style="13" customWidth="1"/>
    <col min="4" max="4" width="25.75" style="13" customWidth="1"/>
    <col min="5" max="5" width="11" style="13"/>
    <col min="6" max="6" width="15.25" style="13" customWidth="1"/>
    <col min="7" max="7" width="16.375" style="29" customWidth="1"/>
    <col min="8" max="8" width="18.625" style="13" customWidth="1"/>
    <col min="9" max="9" width="23.125" style="13" customWidth="1"/>
    <col min="10" max="10" width="16.375" style="13" customWidth="1"/>
    <col min="11" max="11" width="21.625" style="13" customWidth="1"/>
    <col min="12" max="12" width="32" style="13" customWidth="1"/>
    <col min="13" max="13" width="14" style="13" customWidth="1"/>
    <col min="14" max="14" width="20.625" style="13" customWidth="1"/>
    <col min="15" max="16384" width="11" style="13"/>
  </cols>
  <sheetData>
    <row r="1" spans="1:15" ht="18">
      <c r="A1" s="17" t="s">
        <v>17</v>
      </c>
    </row>
    <row r="2" spans="1:15" ht="15">
      <c r="A2" s="14" t="s">
        <v>8</v>
      </c>
      <c r="B2" s="33" t="s">
        <v>0</v>
      </c>
      <c r="C2" s="33" t="s">
        <v>1</v>
      </c>
      <c r="D2" s="33" t="s">
        <v>2</v>
      </c>
      <c r="E2" s="15" t="s">
        <v>3</v>
      </c>
      <c r="F2" s="15" t="s">
        <v>4</v>
      </c>
      <c r="G2" s="16" t="s">
        <v>5</v>
      </c>
      <c r="H2" s="15" t="s">
        <v>6</v>
      </c>
      <c r="I2" s="15" t="s">
        <v>7</v>
      </c>
      <c r="J2" s="15" t="s">
        <v>9</v>
      </c>
      <c r="K2" s="15" t="s">
        <v>10</v>
      </c>
      <c r="L2" s="15" t="s">
        <v>11</v>
      </c>
      <c r="M2" s="15" t="s">
        <v>12</v>
      </c>
      <c r="N2" s="23" t="s">
        <v>13</v>
      </c>
      <c r="O2" s="24" t="s">
        <v>14</v>
      </c>
    </row>
    <row r="3" spans="1:15">
      <c r="A3" s="21">
        <v>1</v>
      </c>
      <c r="B3" s="18" t="s">
        <v>18</v>
      </c>
      <c r="C3" s="19">
        <v>38077</v>
      </c>
      <c r="D3" s="18" t="str">
        <f>"AGENT DE SECURITE INCENDIE"</f>
        <v>AGENT DE SECURITE INCENDIE</v>
      </c>
      <c r="E3" s="18">
        <v>151.66999999999999</v>
      </c>
      <c r="F3" s="18" t="str">
        <f>"140"</f>
        <v>140</v>
      </c>
      <c r="G3" s="30">
        <f>Tableau13[[#This Row],[SALAIRE DE BASE]]/Tableau13[[#This Row],[HEURES]]</f>
        <v>12.607898727500496</v>
      </c>
      <c r="H3" s="18">
        <v>1912.24</v>
      </c>
      <c r="I3" s="20">
        <v>0.12</v>
      </c>
      <c r="J3" s="32">
        <v>4.3600000000000003</v>
      </c>
      <c r="K3" s="18">
        <f t="shared" ref="K3:K5" si="0">19.82*151.67/151.67</f>
        <v>19.82</v>
      </c>
      <c r="L3" s="18">
        <v>8.5399999999999991</v>
      </c>
      <c r="M3" s="18">
        <v>0</v>
      </c>
      <c r="N3" s="18"/>
      <c r="O3" s="22">
        <v>0</v>
      </c>
    </row>
    <row r="4" spans="1:15">
      <c r="A4" s="21">
        <v>2</v>
      </c>
      <c r="B4" s="18" t="s">
        <v>18</v>
      </c>
      <c r="C4" s="19">
        <v>42551</v>
      </c>
      <c r="D4" s="18" t="str">
        <f>"AGENT DE SECURITE INCENDIE"</f>
        <v>AGENT DE SECURITE INCENDIE</v>
      </c>
      <c r="E4" s="18">
        <v>151.66999999999999</v>
      </c>
      <c r="F4" s="18" t="str">
        <f>"140"</f>
        <v>140</v>
      </c>
      <c r="G4" s="30">
        <f>Tableau13[[#This Row],[SALAIRE DE BASE]]/Tableau13[[#This Row],[HEURES]]</f>
        <v>12.607898727500496</v>
      </c>
      <c r="H4" s="18">
        <v>1912.24</v>
      </c>
      <c r="I4" s="20">
        <v>0.05</v>
      </c>
      <c r="J4" s="32">
        <v>4.3600000000000003</v>
      </c>
      <c r="K4" s="18">
        <f t="shared" si="0"/>
        <v>19.82</v>
      </c>
      <c r="L4" s="18">
        <v>8.5399999999999991</v>
      </c>
      <c r="M4" s="18">
        <v>0</v>
      </c>
      <c r="N4" s="18"/>
      <c r="O4" s="22">
        <v>0</v>
      </c>
    </row>
    <row r="5" spans="1:15">
      <c r="A5" s="21">
        <v>3</v>
      </c>
      <c r="B5" s="25" t="s">
        <v>18</v>
      </c>
      <c r="C5" s="26">
        <v>38341</v>
      </c>
      <c r="D5" s="25" t="str">
        <f>"AGENT DE SECURITE INCENDIE"</f>
        <v>AGENT DE SECURITE INCENDIE</v>
      </c>
      <c r="E5" s="25">
        <v>151.66999999999999</v>
      </c>
      <c r="F5" s="25" t="str">
        <f>"140"</f>
        <v>140</v>
      </c>
      <c r="G5" s="31">
        <f>Tableau13[[#This Row],[SALAIRE DE BASE]]/Tableau13[[#This Row],[HEURES]]</f>
        <v>12.607898727500496</v>
      </c>
      <c r="H5" s="25">
        <v>1912.24</v>
      </c>
      <c r="I5" s="27">
        <v>0.12</v>
      </c>
      <c r="J5" s="32">
        <v>4.3600000000000003</v>
      </c>
      <c r="K5" s="25">
        <f t="shared" si="0"/>
        <v>19.82</v>
      </c>
      <c r="L5" s="18">
        <v>8.5399999999999991</v>
      </c>
      <c r="M5" s="25">
        <v>44.4</v>
      </c>
      <c r="N5" s="25"/>
      <c r="O5" s="28"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B93C7-9434-49AE-B721-F9332E82521E}">
  <dimension ref="A1:P17"/>
  <sheetViews>
    <sheetView tabSelected="1" workbookViewId="0">
      <selection activeCell="D14" sqref="D14"/>
    </sheetView>
  </sheetViews>
  <sheetFormatPr baseColWidth="10" defaultRowHeight="14.25"/>
  <cols>
    <col min="1" max="1" width="11" style="35"/>
    <col min="2" max="2" width="17.125" style="35" customWidth="1"/>
    <col min="3" max="3" width="15" style="35" customWidth="1"/>
    <col min="4" max="4" width="20.625" style="35" customWidth="1"/>
    <col min="5" max="5" width="11" style="35"/>
    <col min="6" max="6" width="15.25" style="35" customWidth="1"/>
    <col min="7" max="7" width="16.375" style="56" customWidth="1"/>
    <col min="8" max="8" width="18.625" style="35" customWidth="1"/>
    <col min="9" max="9" width="23.125" style="35" customWidth="1"/>
    <col min="10" max="10" width="16.375" style="35" customWidth="1"/>
    <col min="11" max="11" width="21.625" style="58" customWidth="1"/>
    <col min="12" max="12" width="32" style="35" customWidth="1"/>
    <col min="13" max="13" width="14" style="35" customWidth="1"/>
    <col min="14" max="14" width="20.625" style="35" customWidth="1"/>
    <col min="15" max="16384" width="11" style="35"/>
  </cols>
  <sheetData>
    <row r="1" spans="1:16" ht="18">
      <c r="A1" s="17" t="s">
        <v>19</v>
      </c>
      <c r="B1" s="17"/>
      <c r="C1" s="17"/>
      <c r="D1" s="17"/>
      <c r="E1" s="17"/>
      <c r="F1" s="17"/>
      <c r="G1" s="34"/>
      <c r="H1" s="17"/>
      <c r="I1" s="17"/>
      <c r="J1" s="17"/>
      <c r="K1" s="61"/>
      <c r="L1" s="17"/>
      <c r="M1" s="17"/>
    </row>
    <row r="2" spans="1:16" ht="15">
      <c r="A2" s="37" t="s">
        <v>8</v>
      </c>
      <c r="B2" s="53" t="s">
        <v>0</v>
      </c>
      <c r="C2" s="53" t="s">
        <v>1</v>
      </c>
      <c r="D2" s="53" t="s">
        <v>2</v>
      </c>
      <c r="E2" s="38" t="s">
        <v>3</v>
      </c>
      <c r="F2" s="38" t="s">
        <v>4</v>
      </c>
      <c r="G2" s="39" t="s">
        <v>5</v>
      </c>
      <c r="H2" s="38" t="s">
        <v>6</v>
      </c>
      <c r="I2" s="38" t="s">
        <v>7</v>
      </c>
      <c r="J2" s="38" t="s">
        <v>9</v>
      </c>
      <c r="K2" s="57" t="s">
        <v>10</v>
      </c>
      <c r="L2" s="38" t="s">
        <v>11</v>
      </c>
      <c r="M2" s="38" t="s">
        <v>12</v>
      </c>
      <c r="N2" s="42" t="s">
        <v>13</v>
      </c>
      <c r="O2" s="43" t="s">
        <v>14</v>
      </c>
    </row>
    <row r="3" spans="1:16">
      <c r="A3" s="44">
        <v>1</v>
      </c>
      <c r="B3" s="41" t="s">
        <v>18</v>
      </c>
      <c r="C3" s="45">
        <v>43405</v>
      </c>
      <c r="D3" s="41" t="str">
        <f>"AGENT DE SECURITE INCENDIE"</f>
        <v>AGENT DE SECURITE INCENDIE</v>
      </c>
      <c r="E3" s="41">
        <v>151.66999999999999</v>
      </c>
      <c r="F3" s="41" t="str">
        <f>"140"</f>
        <v>140</v>
      </c>
      <c r="G3" s="54">
        <f>H3/E3</f>
        <v>12.607898727500496</v>
      </c>
      <c r="H3" s="41">
        <v>1912.24</v>
      </c>
      <c r="I3" s="46">
        <v>0.02</v>
      </c>
      <c r="J3" s="41">
        <v>4.3600000000000003</v>
      </c>
      <c r="K3" s="59">
        <f>151.67*19.82/151.67</f>
        <v>19.82</v>
      </c>
      <c r="L3" s="40">
        <v>8.5399999999999991</v>
      </c>
      <c r="M3" s="41">
        <v>44.4</v>
      </c>
      <c r="N3" s="41"/>
      <c r="O3" s="47"/>
      <c r="P3" s="35" t="s">
        <v>20</v>
      </c>
    </row>
    <row r="4" spans="1:16">
      <c r="A4" s="44">
        <v>2</v>
      </c>
      <c r="B4" s="41" t="s">
        <v>18</v>
      </c>
      <c r="C4" s="45">
        <v>42873</v>
      </c>
      <c r="D4" s="41" t="str">
        <f>"CHEF DE POSTE SURETE"</f>
        <v>CHEF DE POSTE SURETE</v>
      </c>
      <c r="E4" s="41">
        <v>60</v>
      </c>
      <c r="F4" s="41" t="str">
        <f>"140"</f>
        <v>140</v>
      </c>
      <c r="G4" s="54">
        <f>H4/E4</f>
        <v>12.608000000000001</v>
      </c>
      <c r="H4" s="41">
        <v>756.48</v>
      </c>
      <c r="I4" s="46">
        <v>0.05</v>
      </c>
      <c r="J4" s="41">
        <v>4.3600000000000003</v>
      </c>
      <c r="K4" s="59">
        <f>19.82/151.67*60</f>
        <v>7.8407067976527998</v>
      </c>
      <c r="L4" s="41">
        <v>8.5399999999999991</v>
      </c>
      <c r="M4" s="41">
        <v>0</v>
      </c>
      <c r="N4" s="41"/>
      <c r="O4" s="47"/>
      <c r="P4" s="35" t="s">
        <v>20</v>
      </c>
    </row>
    <row r="5" spans="1:16">
      <c r="A5" s="48">
        <v>3</v>
      </c>
      <c r="B5" s="41" t="s">
        <v>18</v>
      </c>
      <c r="C5" s="50">
        <v>38363</v>
      </c>
      <c r="D5" s="49" t="str">
        <f>"AGENT DE SECURITE CONFIRME"</f>
        <v>AGENT DE SECURITE CONFIRME</v>
      </c>
      <c r="E5" s="49">
        <v>151.66999999999999</v>
      </c>
      <c r="F5" s="49" t="str">
        <f>"140"</f>
        <v>140</v>
      </c>
      <c r="G5" s="55">
        <f>H5/E5</f>
        <v>12.607898727500496</v>
      </c>
      <c r="H5" s="49">
        <v>1912.24</v>
      </c>
      <c r="I5" s="51">
        <v>0.12</v>
      </c>
      <c r="J5" s="49">
        <v>4.3600000000000003</v>
      </c>
      <c r="K5" s="60">
        <f>151.67*19.82/151.67</f>
        <v>19.82</v>
      </c>
      <c r="L5" s="49">
        <v>8.5399999999999991</v>
      </c>
      <c r="M5" s="49">
        <v>44.4</v>
      </c>
      <c r="N5" s="49"/>
      <c r="O5" s="52"/>
      <c r="P5" s="35" t="s">
        <v>20</v>
      </c>
    </row>
    <row r="17" spans="8:10">
      <c r="H17" s="36"/>
      <c r="J17" s="36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Salpêtrière</vt:lpstr>
      <vt:lpstr>Charenton</vt:lpstr>
      <vt:lpstr>MacDonald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Stéphanie ASSIH</dc:creator>
  <cp:lastModifiedBy>BARTEZ Isabelle</cp:lastModifiedBy>
  <cp:lastPrinted>2025-10-08T09:30:09Z</cp:lastPrinted>
  <dcterms:created xsi:type="dcterms:W3CDTF">2025-10-08T07:53:15Z</dcterms:created>
  <dcterms:modified xsi:type="dcterms:W3CDTF">2025-10-08T09:53:19Z</dcterms:modified>
</cp:coreProperties>
</file>